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jord\Downloads\"/>
    </mc:Choice>
  </mc:AlternateContent>
  <xr:revisionPtr revIDLastSave="0" documentId="13_ncr:1_{66C0A005-DCAA-463D-B710-D420937332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IR ERP (2)" sheetId="4" state="hidden" r:id="rId1"/>
    <sheet name="TIR" sheetId="3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1" l="1"/>
  <c r="D34" i="31" s="1"/>
  <c r="E34" i="31" s="1"/>
  <c r="F34" i="31" s="1"/>
  <c r="G34" i="31" s="1"/>
  <c r="H34" i="31" s="1"/>
  <c r="I34" i="31" s="1"/>
  <c r="J34" i="31" s="1"/>
  <c r="K34" i="31" s="1"/>
  <c r="L34" i="31" s="1"/>
  <c r="E3" i="31"/>
  <c r="F3" i="31" s="1"/>
  <c r="G3" i="31" s="1"/>
  <c r="H3" i="31" s="1"/>
  <c r="I3" i="31" s="1"/>
  <c r="J3" i="31" s="1"/>
  <c r="K3" i="31" s="1"/>
  <c r="L3" i="31" s="1"/>
  <c r="D3" i="31"/>
  <c r="I46" i="31"/>
  <c r="J46" i="31"/>
  <c r="K46" i="31"/>
  <c r="L46" i="31"/>
  <c r="L1" i="31" l="1"/>
  <c r="C18" i="31" l="1"/>
  <c r="L18" i="31"/>
  <c r="K18" i="31"/>
  <c r="J18" i="31"/>
  <c r="I18" i="31"/>
  <c r="C26" i="31" l="1"/>
  <c r="F18" i="31"/>
  <c r="E18" i="31"/>
  <c r="C11" i="31"/>
  <c r="L26" i="31"/>
  <c r="K26" i="31"/>
  <c r="J26" i="31"/>
  <c r="I26" i="31"/>
  <c r="L11" i="31"/>
  <c r="K11" i="31"/>
  <c r="J11" i="31"/>
  <c r="I11" i="31"/>
  <c r="D11" i="31"/>
  <c r="G18" i="31" l="1"/>
  <c r="E11" i="31"/>
  <c r="K28" i="31"/>
  <c r="L28" i="31"/>
  <c r="L39" i="31" s="1"/>
  <c r="L40" i="31" s="1"/>
  <c r="L47" i="31" s="1"/>
  <c r="I28" i="31"/>
  <c r="C46" i="31"/>
  <c r="F11" i="31"/>
  <c r="H11" i="31"/>
  <c r="J28" i="31"/>
  <c r="J39" i="31" s="1"/>
  <c r="J40" i="31" s="1"/>
  <c r="J47" i="31" s="1"/>
  <c r="D46" i="31"/>
  <c r="D26" i="31"/>
  <c r="H18" i="31" l="1"/>
  <c r="I30" i="31"/>
  <c r="I39" i="31"/>
  <c r="I40" i="31" s="1"/>
  <c r="I47" i="31" s="1"/>
  <c r="K30" i="31"/>
  <c r="K39" i="31"/>
  <c r="K40" i="31" s="1"/>
  <c r="K47" i="31" s="1"/>
  <c r="L30" i="31"/>
  <c r="L31" i="31" s="1"/>
  <c r="L29" i="31"/>
  <c r="G11" i="31"/>
  <c r="B11" i="31" s="1"/>
  <c r="K29" i="31"/>
  <c r="H26" i="31"/>
  <c r="C28" i="31"/>
  <c r="C30" i="31" s="1"/>
  <c r="E26" i="31"/>
  <c r="E28" i="31" s="1"/>
  <c r="J29" i="31"/>
  <c r="J30" i="31"/>
  <c r="E46" i="31"/>
  <c r="J31" i="31" l="1"/>
  <c r="K31" i="31"/>
  <c r="C39" i="31"/>
  <c r="C40" i="31" s="1"/>
  <c r="C47" i="31" s="1"/>
  <c r="C48" i="31" s="1"/>
  <c r="C29" i="31"/>
  <c r="E39" i="31"/>
  <c r="E40" i="31" s="1"/>
  <c r="E47" i="31" s="1"/>
  <c r="E30" i="31"/>
  <c r="C31" i="31"/>
  <c r="C32" i="31" s="1"/>
  <c r="G26" i="31"/>
  <c r="F46" i="31"/>
  <c r="F26" i="31"/>
  <c r="F28" i="31" l="1"/>
  <c r="H46" i="31"/>
  <c r="G46" i="31"/>
  <c r="G28" i="31" l="1"/>
  <c r="G30" i="31" s="1"/>
  <c r="F30" i="31"/>
  <c r="F39" i="31"/>
  <c r="F40" i="31" s="1"/>
  <c r="F47" i="31" s="1"/>
  <c r="G39" i="31" l="1"/>
  <c r="G40" i="31" s="1"/>
  <c r="G47" i="31" s="1"/>
  <c r="H28" i="31"/>
  <c r="H30" i="31" l="1"/>
  <c r="H39" i="31"/>
  <c r="H40" i="31" s="1"/>
  <c r="H47" i="31" s="1"/>
  <c r="C14" i="4" l="1"/>
  <c r="L41" i="4"/>
  <c r="L42" i="4" s="1"/>
  <c r="K41" i="4"/>
  <c r="J41" i="4"/>
  <c r="I41" i="4"/>
  <c r="H41" i="4"/>
  <c r="G41" i="4"/>
  <c r="F41" i="4"/>
  <c r="E41" i="4"/>
  <c r="D41" i="4"/>
  <c r="C41" i="4"/>
  <c r="L40" i="4"/>
  <c r="K40" i="4"/>
  <c r="J40" i="4"/>
  <c r="I40" i="4"/>
  <c r="H40" i="4"/>
  <c r="G40" i="4"/>
  <c r="F40" i="4"/>
  <c r="E40" i="4"/>
  <c r="D40" i="4"/>
  <c r="B43" i="4"/>
  <c r="C31" i="4"/>
  <c r="D31" i="4" s="1"/>
  <c r="E31" i="4" s="1"/>
  <c r="F31" i="4" s="1"/>
  <c r="G31" i="4" s="1"/>
  <c r="H31" i="4" s="1"/>
  <c r="I31" i="4" s="1"/>
  <c r="J31" i="4" s="1"/>
  <c r="K31" i="4" s="1"/>
  <c r="L31" i="4" s="1"/>
  <c r="L20" i="4"/>
  <c r="K20" i="4"/>
  <c r="J20" i="4"/>
  <c r="I20" i="4"/>
  <c r="H20" i="4"/>
  <c r="G20" i="4"/>
  <c r="F20" i="4"/>
  <c r="E20" i="4"/>
  <c r="D20" i="4"/>
  <c r="B20" i="4"/>
  <c r="B15" i="4"/>
  <c r="B22" i="4" s="1"/>
  <c r="L9" i="4"/>
  <c r="K9" i="4"/>
  <c r="J9" i="4"/>
  <c r="I9" i="4"/>
  <c r="H9" i="4"/>
  <c r="G9" i="4"/>
  <c r="F9" i="4"/>
  <c r="E9" i="4"/>
  <c r="D9" i="4"/>
  <c r="C9" i="4"/>
  <c r="B9" i="4"/>
  <c r="B33" i="4" s="1"/>
  <c r="C3" i="4"/>
  <c r="D3" i="4" s="1"/>
  <c r="E3" i="4" s="1"/>
  <c r="F3" i="4" s="1"/>
  <c r="G3" i="4" s="1"/>
  <c r="H3" i="4" s="1"/>
  <c r="I3" i="4" s="1"/>
  <c r="J3" i="4" s="1"/>
  <c r="K3" i="4" s="1"/>
  <c r="L3" i="4" s="1"/>
  <c r="E42" i="4" l="1"/>
  <c r="E43" i="4" s="1"/>
  <c r="J42" i="4"/>
  <c r="C15" i="4"/>
  <c r="C19" i="4"/>
  <c r="C20" i="4" s="1"/>
  <c r="C42" i="4"/>
  <c r="G42" i="4"/>
  <c r="G43" i="4" s="1"/>
  <c r="K42" i="4"/>
  <c r="K43" i="4" s="1"/>
  <c r="L43" i="4"/>
  <c r="D14" i="4"/>
  <c r="D15" i="4" s="1"/>
  <c r="D22" i="4" s="1"/>
  <c r="D36" i="4" s="1"/>
  <c r="D37" i="4" s="1"/>
  <c r="B23" i="4"/>
  <c r="B36" i="4"/>
  <c r="B37" i="4" s="1"/>
  <c r="B44" i="4" s="1"/>
  <c r="B45" i="4" s="1"/>
  <c r="B24" i="4"/>
  <c r="C43" i="4"/>
  <c r="H42" i="4"/>
  <c r="H43" i="4" s="1"/>
  <c r="I42" i="4"/>
  <c r="I43" i="4" s="1"/>
  <c r="J43" i="4"/>
  <c r="F42" i="4"/>
  <c r="F43" i="4" s="1"/>
  <c r="D42" i="4"/>
  <c r="D43" i="4" s="1"/>
  <c r="E14" i="4" l="1"/>
  <c r="C22" i="4"/>
  <c r="C24" i="4" s="1"/>
  <c r="C36" i="4"/>
  <c r="C37" i="4" s="1"/>
  <c r="C44" i="4" s="1"/>
  <c r="C45" i="4" s="1"/>
  <c r="D24" i="4"/>
  <c r="C23" i="4"/>
  <c r="D23" i="4" s="1"/>
  <c r="E23" i="4" s="1"/>
  <c r="D44" i="4"/>
  <c r="E15" i="4"/>
  <c r="E22" i="4" s="1"/>
  <c r="F14" i="4"/>
  <c r="B25" i="4"/>
  <c r="D45" i="4" l="1"/>
  <c r="G14" i="4"/>
  <c r="F15" i="4"/>
  <c r="F22" i="4" s="1"/>
  <c r="F23" i="4" s="1"/>
  <c r="E36" i="4"/>
  <c r="E37" i="4" s="1"/>
  <c r="E44" i="4" s="1"/>
  <c r="E45" i="4" s="1"/>
  <c r="E24" i="4"/>
  <c r="B26" i="4"/>
  <c r="C25" i="4"/>
  <c r="C26" i="4" l="1"/>
  <c r="D25" i="4"/>
  <c r="F36" i="4"/>
  <c r="F37" i="4" s="1"/>
  <c r="F44" i="4" s="1"/>
  <c r="F45" i="4" s="1"/>
  <c r="F24" i="4"/>
  <c r="H14" i="4"/>
  <c r="G15" i="4"/>
  <c r="G22" i="4" s="1"/>
  <c r="G24" i="4" l="1"/>
  <c r="G36" i="4"/>
  <c r="G37" i="4" s="1"/>
  <c r="G44" i="4" s="1"/>
  <c r="G45" i="4" s="1"/>
  <c r="G23" i="4"/>
  <c r="H15" i="4"/>
  <c r="H22" i="4" s="1"/>
  <c r="I14" i="4"/>
  <c r="E25" i="4"/>
  <c r="D26" i="4"/>
  <c r="H23" i="4" l="1"/>
  <c r="F25" i="4"/>
  <c r="E26" i="4"/>
  <c r="I15" i="4"/>
  <c r="I22" i="4" s="1"/>
  <c r="J14" i="4"/>
  <c r="H36" i="4"/>
  <c r="H37" i="4" s="1"/>
  <c r="H44" i="4" s="1"/>
  <c r="H45" i="4" s="1"/>
  <c r="H24" i="4"/>
  <c r="I23" i="4" l="1"/>
  <c r="F26" i="4"/>
  <c r="G25" i="4"/>
  <c r="K14" i="4"/>
  <c r="J15" i="4"/>
  <c r="J22" i="4" s="1"/>
  <c r="I36" i="4"/>
  <c r="I37" i="4" s="1"/>
  <c r="I44" i="4" s="1"/>
  <c r="I45" i="4" s="1"/>
  <c r="I24" i="4"/>
  <c r="J23" i="4" l="1"/>
  <c r="L14" i="4"/>
  <c r="L15" i="4" s="1"/>
  <c r="L22" i="4" s="1"/>
  <c r="K15" i="4"/>
  <c r="K22" i="4" s="1"/>
  <c r="G26" i="4"/>
  <c r="H25" i="4"/>
  <c r="J36" i="4"/>
  <c r="J37" i="4" s="1"/>
  <c r="J44" i="4" s="1"/>
  <c r="J45" i="4" s="1"/>
  <c r="J24" i="4"/>
  <c r="I25" i="4" l="1"/>
  <c r="H26" i="4"/>
  <c r="K36" i="4"/>
  <c r="K37" i="4" s="1"/>
  <c r="K44" i="4" s="1"/>
  <c r="K45" i="4" s="1"/>
  <c r="K24" i="4"/>
  <c r="K23" i="4"/>
  <c r="L23" i="4" s="1"/>
  <c r="L36" i="4"/>
  <c r="L37" i="4" s="1"/>
  <c r="L44" i="4" s="1"/>
  <c r="L24" i="4"/>
  <c r="L45" i="4" l="1"/>
  <c r="J25" i="4"/>
  <c r="I26" i="4"/>
  <c r="B27" i="4"/>
  <c r="B28" i="4"/>
  <c r="J26" i="4" l="1"/>
  <c r="K25" i="4"/>
  <c r="K26" i="4" l="1"/>
  <c r="L25" i="4"/>
  <c r="L26" i="4" s="1"/>
  <c r="B29" i="4" l="1"/>
  <c r="I31" i="31"/>
  <c r="I29" i="31"/>
  <c r="D18" i="31"/>
  <c r="D28" i="31" s="1"/>
  <c r="D39" i="31" l="1"/>
  <c r="D40" i="31" s="1"/>
  <c r="D47" i="31" s="1"/>
  <c r="D48" i="31" s="1"/>
  <c r="E48" i="31" s="1"/>
  <c r="F48" i="31" s="1"/>
  <c r="G48" i="31" s="1"/>
  <c r="H48" i="31" s="1"/>
  <c r="I48" i="31" s="1"/>
  <c r="J48" i="31" s="1"/>
  <c r="K48" i="31" s="1"/>
  <c r="L48" i="31" s="1"/>
  <c r="D29" i="31"/>
  <c r="E29" i="31" s="1"/>
  <c r="F29" i="31" s="1"/>
  <c r="G29" i="31" s="1"/>
  <c r="H29" i="31" s="1"/>
  <c r="D30" i="31"/>
  <c r="D31" i="31" l="1"/>
  <c r="C50" i="31"/>
  <c r="C51" i="31"/>
  <c r="E31" i="31" l="1"/>
  <c r="D32" i="31"/>
  <c r="F31" i="31" l="1"/>
  <c r="E32" i="31"/>
  <c r="G31" i="31" l="1"/>
  <c r="F32" i="31"/>
  <c r="H31" i="31" l="1"/>
  <c r="G32" i="31"/>
  <c r="C52" i="31" s="1"/>
</calcChain>
</file>

<file path=xl/sharedStrings.xml><?xml version="1.0" encoding="utf-8"?>
<sst xmlns="http://schemas.openxmlformats.org/spreadsheetml/2006/main" count="58" uniqueCount="46">
  <si>
    <t>INGRESSOS</t>
  </si>
  <si>
    <t>DESPESES</t>
  </si>
  <si>
    <t>INVERSIONS</t>
  </si>
  <si>
    <t>Valors en Eur.</t>
  </si>
  <si>
    <t>ERP Dynamics</t>
  </si>
  <si>
    <t>Devolució prèstecs ACTUALS</t>
  </si>
  <si>
    <t>Devolució prèstecs NOUS</t>
  </si>
  <si>
    <t>Interessos Actuals</t>
  </si>
  <si>
    <t>Interessos Nous</t>
  </si>
  <si>
    <t>TIR</t>
  </si>
  <si>
    <t>Tasa</t>
  </si>
  <si>
    <t>Prestec</t>
  </si>
  <si>
    <t>VAN</t>
  </si>
  <si>
    <t>COBROS</t>
  </si>
  <si>
    <t>PAGOS</t>
  </si>
  <si>
    <t>Payback (Años)</t>
  </si>
  <si>
    <t>Implantació ERP</t>
  </si>
  <si>
    <t>BAII Negoci Actual</t>
  </si>
  <si>
    <t>BAII Negoci Nou</t>
  </si>
  <si>
    <t>PYG</t>
  </si>
  <si>
    <t>CASH</t>
  </si>
  <si>
    <t>RESULTAT PYG</t>
  </si>
  <si>
    <t>RESULTAT INVERSIÓ</t>
  </si>
  <si>
    <t>RESULTAT PYG ACUMULAT</t>
  </si>
  <si>
    <t>RESULTAT INVERSIÓ ACUMULAT</t>
  </si>
  <si>
    <t>Cash inicial</t>
  </si>
  <si>
    <t>CASHFLOW INVERSIÓ</t>
  </si>
  <si>
    <t>CASHFLOW INVERSIÓ ACUMULAT</t>
  </si>
  <si>
    <t>CASHFLOW EMPRESA</t>
  </si>
  <si>
    <t>CASHFLOW ACUMULAT EMPRESA</t>
  </si>
  <si>
    <t>Estalvis ERP: 1 persones admin, 1 almacen</t>
  </si>
  <si>
    <t>T.I.R. - ERP 2015 AHORRO 2 PERSONAS</t>
  </si>
  <si>
    <t>T.I.R.</t>
  </si>
  <si>
    <t>V.A.N.</t>
  </si>
  <si>
    <t>Dades adicionals</t>
  </si>
  <si>
    <t>DEBILIDADES</t>
  </si>
  <si>
    <t>FORTALEZAS</t>
  </si>
  <si>
    <t>AMENAZAS</t>
  </si>
  <si>
    <t>ESTRATÉGICO</t>
  </si>
  <si>
    <t>OPERATIVO</t>
  </si>
  <si>
    <t>CONCLUSIÓN:</t>
  </si>
  <si>
    <t>OPORTUNIDAD</t>
  </si>
  <si>
    <t>D.A.F.O.</t>
  </si>
  <si>
    <t>DESPESES DE SALARIS</t>
  </si>
  <si>
    <t>Tasa interès:</t>
  </si>
  <si>
    <t>T.I.R. -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</si>
</sst>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_ ;[Red]\-#,##0.0\ "/>
    <numFmt numFmtId="166" formatCode="#,##0_ ;[Red]\-#,##0\ "/>
    <numFmt numFmtId="167" formatCode="0.0%"/>
    <numFmt numFmtId="168" formatCode="_-* #,##0\ &quot;€&quot;_-;\-* #,##0\ &quot;€&quot;_-;_-* &quot;-&quot;??\ &quot;€&quot;_-;_-@_-"/>
    <numFmt numFmtId="170" formatCode="_(&quot;€&quot;* #,##0.00_);_(&quot;€&quot;* \(#,##0.00\);_(&quot;€&quot;* &quot;-&quot;??_);_(@_)"/>
    <numFmt numFmtId="171" formatCode="#,##0.000\ &quot;€&quot;;[Red]\-#,##0.0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11" fillId="0" borderId="0"/>
    <xf numFmtId="9" fontId="11" fillId="0" borderId="0"/>
    <xf numFmtId="164" fontId="11" fillId="0" borderId="0"/>
    <xf numFmtId="0" fontId="12" fillId="0" borderId="0"/>
  </cellStyleXfs>
  <cellXfs count="87">
    <xf numFmtId="0" fontId="0" fillId="0" borderId="0" xfId="0"/>
    <xf numFmtId="0" fontId="3" fillId="0" borderId="0" xfId="0" applyFont="1"/>
    <xf numFmtId="0" fontId="0" fillId="0" borderId="2" xfId="0" applyBorder="1"/>
    <xf numFmtId="0" fontId="0" fillId="2" borderId="0" xfId="0" applyFill="1"/>
    <xf numFmtId="166" fontId="0" fillId="2" borderId="0" xfId="0" applyNumberFormat="1" applyFill="1"/>
    <xf numFmtId="166" fontId="0" fillId="0" borderId="0" xfId="0" applyNumberFormat="1"/>
    <xf numFmtId="0" fontId="1" fillId="0" borderId="0" xfId="0" applyFont="1"/>
    <xf numFmtId="166" fontId="0" fillId="0" borderId="2" xfId="0" applyNumberFormat="1" applyBorder="1"/>
    <xf numFmtId="0" fontId="1" fillId="3" borderId="2" xfId="0" applyFont="1" applyFill="1" applyBorder="1"/>
    <xf numFmtId="166" fontId="1" fillId="3" borderId="2" xfId="0" applyNumberFormat="1" applyFont="1" applyFill="1" applyBorder="1"/>
    <xf numFmtId="0" fontId="1" fillId="0" borderId="1" xfId="0" applyFont="1" applyBorder="1"/>
    <xf numFmtId="166" fontId="1" fillId="0" borderId="1" xfId="0" applyNumberFormat="1" applyFont="1" applyBorder="1"/>
    <xf numFmtId="0" fontId="1" fillId="2" borderId="0" xfId="0" applyFont="1" applyFill="1"/>
    <xf numFmtId="166" fontId="1" fillId="2" borderId="0" xfId="0" applyNumberFormat="1" applyFont="1" applyFill="1"/>
    <xf numFmtId="0" fontId="3" fillId="3" borderId="2" xfId="0" applyFont="1" applyFill="1" applyBorder="1"/>
    <xf numFmtId="166" fontId="3" fillId="3" borderId="2" xfId="0" applyNumberFormat="1" applyFont="1" applyFill="1" applyBorder="1"/>
    <xf numFmtId="165" fontId="4" fillId="0" borderId="0" xfId="0" applyNumberFormat="1" applyFont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6" fontId="2" fillId="0" borderId="6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9" fontId="0" fillId="2" borderId="0" xfId="0" applyNumberForma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167" fontId="2" fillId="0" borderId="4" xfId="0" applyNumberFormat="1" applyFont="1" applyBorder="1" applyAlignment="1">
      <alignment horizontal="center"/>
    </xf>
    <xf numFmtId="0" fontId="0" fillId="2" borderId="0" xfId="0" applyFill="1" applyAlignment="1">
      <alignment horizontal="left"/>
    </xf>
    <xf numFmtId="0" fontId="7" fillId="0" borderId="0" xfId="0" applyFont="1"/>
    <xf numFmtId="16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4" xfId="0" applyBorder="1"/>
    <xf numFmtId="0" fontId="5" fillId="6" borderId="0" xfId="0" applyFont="1" applyFill="1"/>
    <xf numFmtId="0" fontId="0" fillId="6" borderId="0" xfId="0" applyFill="1"/>
    <xf numFmtId="0" fontId="5" fillId="6" borderId="0" xfId="0" quotePrefix="1" applyFont="1" applyFill="1"/>
    <xf numFmtId="0" fontId="3" fillId="0" borderId="3" xfId="0" applyFont="1" applyBorder="1"/>
    <xf numFmtId="0" fontId="3" fillId="0" borderId="9" xfId="0" applyFont="1" applyBorder="1"/>
    <xf numFmtId="167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6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11" xfId="0" applyFont="1" applyBorder="1"/>
    <xf numFmtId="165" fontId="3" fillId="0" borderId="8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2" xfId="0" applyFont="1" applyBorder="1"/>
    <xf numFmtId="0" fontId="0" fillId="0" borderId="13" xfId="0" applyBorder="1"/>
    <xf numFmtId="0" fontId="0" fillId="2" borderId="0" xfId="0" applyFont="1" applyFill="1"/>
    <xf numFmtId="0" fontId="0" fillId="0" borderId="0" xfId="0" applyBorder="1"/>
    <xf numFmtId="0" fontId="1" fillId="0" borderId="0" xfId="0" applyFont="1" applyBorder="1"/>
    <xf numFmtId="0" fontId="1" fillId="0" borderId="13" xfId="0" applyFont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1" fillId="8" borderId="16" xfId="0" applyFont="1" applyFill="1" applyBorder="1" applyAlignment="1">
      <alignment vertical="center"/>
    </xf>
    <xf numFmtId="0" fontId="1" fillId="8" borderId="17" xfId="0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0" fontId="1" fillId="8" borderId="20" xfId="0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0" fontId="1" fillId="7" borderId="24" xfId="0" applyFont="1" applyFill="1" applyBorder="1" applyAlignment="1">
      <alignment vertical="center"/>
    </xf>
    <xf numFmtId="0" fontId="1" fillId="9" borderId="16" xfId="0" applyFont="1" applyFill="1" applyBorder="1" applyAlignment="1">
      <alignment vertical="center"/>
    </xf>
    <xf numFmtId="0" fontId="1" fillId="9" borderId="17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0" fillId="0" borderId="27" xfId="0" applyBorder="1"/>
    <xf numFmtId="0" fontId="1" fillId="7" borderId="28" xfId="0" applyFont="1" applyFill="1" applyBorder="1" applyAlignment="1">
      <alignment vertical="center"/>
    </xf>
    <xf numFmtId="0" fontId="6" fillId="4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168" fontId="0" fillId="0" borderId="0" xfId="5" applyNumberFormat="1" applyFont="1"/>
    <xf numFmtId="0" fontId="0" fillId="2" borderId="0" xfId="0" applyFill="1" applyAlignment="1">
      <alignment horizontal="left" indent="2"/>
    </xf>
    <xf numFmtId="14" fontId="2" fillId="0" borderId="0" xfId="0" applyNumberFormat="1" applyFont="1"/>
    <xf numFmtId="6" fontId="0" fillId="2" borderId="0" xfId="0" applyNumberFormat="1" applyFill="1"/>
    <xf numFmtId="6" fontId="1" fillId="0" borderId="1" xfId="0" applyNumberFormat="1" applyFont="1" applyBorder="1"/>
    <xf numFmtId="6" fontId="1" fillId="0" borderId="0" xfId="0" applyNumberFormat="1" applyFont="1" applyBorder="1"/>
    <xf numFmtId="6" fontId="0" fillId="0" borderId="0" xfId="0" applyNumberFormat="1"/>
    <xf numFmtId="6" fontId="0" fillId="0" borderId="2" xfId="0" applyNumberFormat="1" applyBorder="1"/>
    <xf numFmtId="6" fontId="1" fillId="3" borderId="2" xfId="0" applyNumberFormat="1" applyFont="1" applyFill="1" applyBorder="1"/>
    <xf numFmtId="171" fontId="0" fillId="2" borderId="0" xfId="0" applyNumberFormat="1" applyFill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6" fontId="1" fillId="2" borderId="0" xfId="0" applyNumberFormat="1" applyFont="1" applyFill="1"/>
    <xf numFmtId="6" fontId="3" fillId="3" borderId="2" xfId="0" applyNumberFormat="1" applyFont="1" applyFill="1" applyBorder="1"/>
  </cellXfs>
  <cellStyles count="10">
    <cellStyle name="Millares 2" xfId="2" xr:uid="{00000000-0005-0000-0000-000000000000}"/>
    <cellStyle name="Millares 3" xfId="8" xr:uid="{EB277BD3-9ACD-43B9-BA9E-393B6FFDA48B}"/>
    <cellStyle name="Moneda" xfId="5" builtinId="4"/>
    <cellStyle name="Moneda 2" xfId="6" xr:uid="{3F701765-23D7-42BE-A2CA-459931590A04}"/>
    <cellStyle name="Normal" xfId="0" builtinId="0"/>
    <cellStyle name="Normal 2" xfId="1" xr:uid="{00000000-0005-0000-0000-000003000000}"/>
    <cellStyle name="Normal 3" xfId="3" xr:uid="{00000000-0005-0000-0000-000004000000}"/>
    <cellStyle name="Normal 4" xfId="9" xr:uid="{9FEBFA4F-C00F-4F04-8544-40D46DF48AE5}"/>
    <cellStyle name="Porcentaje 2" xfId="4" xr:uid="{00000000-0005-0000-0000-000005000000}"/>
    <cellStyle name="Porcentaje 3" xfId="7" xr:uid="{84C0345E-2601-4EE4-BD2F-0B94D7664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workbookViewId="0">
      <pane xSplit="1" ySplit="3" topLeftCell="B4" activePane="bottomRight" state="frozen"/>
      <selection activeCell="A31" sqref="A31:XFD45"/>
      <selection pane="topRight" activeCell="A31" sqref="A31:XFD45"/>
      <selection pane="bottomLeft" activeCell="A31" sqref="A31:XFD45"/>
      <selection pane="bottomRight" activeCell="C14" sqref="C14"/>
    </sheetView>
  </sheetViews>
  <sheetFormatPr baseColWidth="10" defaultRowHeight="15" outlineLevelRow="1" x14ac:dyDescent="0.25"/>
  <cols>
    <col min="1" max="1" width="38" customWidth="1"/>
    <col min="2" max="12" width="14.28515625" customWidth="1"/>
  </cols>
  <sheetData>
    <row r="1" spans="1:12" ht="18.75" x14ac:dyDescent="0.3">
      <c r="A1" s="1" t="s">
        <v>31</v>
      </c>
      <c r="D1" t="s">
        <v>10</v>
      </c>
      <c r="E1" s="22">
        <v>0.05</v>
      </c>
    </row>
    <row r="2" spans="1:12" x14ac:dyDescent="0.25">
      <c r="A2" t="s">
        <v>3</v>
      </c>
    </row>
    <row r="3" spans="1:12" x14ac:dyDescent="0.25">
      <c r="A3" s="23" t="s">
        <v>19</v>
      </c>
      <c r="B3" s="24">
        <v>2015</v>
      </c>
      <c r="C3" s="24">
        <f>+B3+1</f>
        <v>2016</v>
      </c>
      <c r="D3" s="24">
        <f t="shared" ref="D3:L3" si="0">+C3+1</f>
        <v>2017</v>
      </c>
      <c r="E3" s="24">
        <f t="shared" si="0"/>
        <v>2018</v>
      </c>
      <c r="F3" s="24">
        <f t="shared" si="0"/>
        <v>2019</v>
      </c>
      <c r="G3" s="24">
        <f t="shared" si="0"/>
        <v>2020</v>
      </c>
      <c r="H3" s="24">
        <f t="shared" si="0"/>
        <v>2021</v>
      </c>
      <c r="I3" s="24">
        <f t="shared" si="0"/>
        <v>2022</v>
      </c>
      <c r="J3" s="24">
        <f t="shared" si="0"/>
        <v>2023</v>
      </c>
      <c r="K3" s="24">
        <f t="shared" si="0"/>
        <v>2024</v>
      </c>
      <c r="L3" s="24">
        <f t="shared" si="0"/>
        <v>2025</v>
      </c>
    </row>
    <row r="5" spans="1:12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3" t="s">
        <v>4</v>
      </c>
      <c r="B8" s="4">
        <v>-200000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.75" thickBot="1" x14ac:dyDescent="0.3">
      <c r="A9" s="10" t="s">
        <v>2</v>
      </c>
      <c r="B9" s="11">
        <f t="shared" ref="B9:L9" si="1">SUM(B5:B8)</f>
        <v>-200000</v>
      </c>
      <c r="C9" s="11">
        <f t="shared" si="1"/>
        <v>0</v>
      </c>
      <c r="D9" s="11">
        <f t="shared" si="1"/>
        <v>0</v>
      </c>
      <c r="E9" s="11">
        <f t="shared" si="1"/>
        <v>0</v>
      </c>
      <c r="F9" s="11">
        <f t="shared" si="1"/>
        <v>0</v>
      </c>
      <c r="G9" s="11">
        <f t="shared" si="1"/>
        <v>0</v>
      </c>
      <c r="H9" s="11">
        <f t="shared" si="1"/>
        <v>0</v>
      </c>
      <c r="I9" s="11">
        <f t="shared" si="1"/>
        <v>0</v>
      </c>
      <c r="J9" s="11">
        <f t="shared" si="1"/>
        <v>0</v>
      </c>
      <c r="K9" s="11">
        <f t="shared" si="1"/>
        <v>0</v>
      </c>
      <c r="L9" s="11">
        <f t="shared" si="1"/>
        <v>0</v>
      </c>
    </row>
    <row r="10" spans="1:12" ht="15.75" thickTop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3" t="s">
        <v>30</v>
      </c>
      <c r="B14" s="4"/>
      <c r="C14" s="4">
        <f>16000*1.33*2</f>
        <v>42560</v>
      </c>
      <c r="D14" s="4">
        <f>+C14*1.03</f>
        <v>43836.800000000003</v>
      </c>
      <c r="E14" s="4">
        <f t="shared" ref="E14:L14" si="2">+D14*1.03</f>
        <v>45151.904000000002</v>
      </c>
      <c r="F14" s="4">
        <f t="shared" si="2"/>
        <v>46506.46112</v>
      </c>
      <c r="G14" s="4">
        <f t="shared" si="2"/>
        <v>47901.654953600002</v>
      </c>
      <c r="H14" s="4">
        <f t="shared" si="2"/>
        <v>49338.704602208003</v>
      </c>
      <c r="I14" s="4">
        <f t="shared" si="2"/>
        <v>50818.865740274246</v>
      </c>
      <c r="J14" s="4">
        <f t="shared" si="2"/>
        <v>52343.431712482474</v>
      </c>
      <c r="K14" s="4">
        <f t="shared" si="2"/>
        <v>53913.734663856951</v>
      </c>
      <c r="L14" s="4">
        <f t="shared" si="2"/>
        <v>55531.146703772662</v>
      </c>
    </row>
    <row r="15" spans="1:12" ht="15.75" thickBot="1" x14ac:dyDescent="0.3">
      <c r="A15" s="10" t="s">
        <v>0</v>
      </c>
      <c r="B15" s="11">
        <f t="shared" ref="B15:L15" si="3">SUM(B11:B14)</f>
        <v>0</v>
      </c>
      <c r="C15" s="11">
        <f t="shared" si="3"/>
        <v>42560</v>
      </c>
      <c r="D15" s="11">
        <f t="shared" si="3"/>
        <v>43836.800000000003</v>
      </c>
      <c r="E15" s="11">
        <f t="shared" si="3"/>
        <v>45151.904000000002</v>
      </c>
      <c r="F15" s="11">
        <f t="shared" si="3"/>
        <v>46506.46112</v>
      </c>
      <c r="G15" s="11">
        <f t="shared" si="3"/>
        <v>47901.654953600002</v>
      </c>
      <c r="H15" s="11">
        <f t="shared" si="3"/>
        <v>49338.704602208003</v>
      </c>
      <c r="I15" s="11">
        <f t="shared" si="3"/>
        <v>50818.865740274246</v>
      </c>
      <c r="J15" s="11">
        <f t="shared" si="3"/>
        <v>52343.431712482474</v>
      </c>
      <c r="K15" s="11">
        <f t="shared" si="3"/>
        <v>53913.734663856951</v>
      </c>
      <c r="L15" s="11">
        <f t="shared" si="3"/>
        <v>55531.146703772662</v>
      </c>
    </row>
    <row r="16" spans="1:12" ht="15.75" thickTop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3" t="s">
        <v>16</v>
      </c>
      <c r="B19" s="4"/>
      <c r="C19" s="4">
        <f>-C14</f>
        <v>-42560</v>
      </c>
      <c r="D19" s="4"/>
      <c r="E19" s="4"/>
      <c r="F19" s="4"/>
      <c r="G19" s="4"/>
      <c r="H19" s="4"/>
      <c r="I19" s="4"/>
      <c r="J19" s="4"/>
      <c r="K19" s="4"/>
      <c r="L19" s="4"/>
    </row>
    <row r="20" spans="1:12" ht="15.75" thickBot="1" x14ac:dyDescent="0.3">
      <c r="A20" s="10" t="s">
        <v>1</v>
      </c>
      <c r="B20" s="11">
        <f t="shared" ref="B20:L20" si="4">SUM(B17:B19)</f>
        <v>0</v>
      </c>
      <c r="C20" s="11">
        <f t="shared" si="4"/>
        <v>-42560</v>
      </c>
      <c r="D20" s="11">
        <f t="shared" si="4"/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</row>
    <row r="21" spans="1:12" ht="5.25" customHeight="1" thickTop="1" thickBot="1" x14ac:dyDescent="0.3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.75" thickBot="1" x14ac:dyDescent="0.3">
      <c r="A22" s="8" t="s">
        <v>21</v>
      </c>
      <c r="B22" s="9">
        <f t="shared" ref="B22:L22" si="5">+B15+B20</f>
        <v>0</v>
      </c>
      <c r="C22" s="9">
        <f t="shared" si="5"/>
        <v>0</v>
      </c>
      <c r="D22" s="9">
        <f t="shared" si="5"/>
        <v>43836.800000000003</v>
      </c>
      <c r="E22" s="9">
        <f t="shared" si="5"/>
        <v>45151.904000000002</v>
      </c>
      <c r="F22" s="9">
        <f t="shared" si="5"/>
        <v>46506.46112</v>
      </c>
      <c r="G22" s="9">
        <f t="shared" si="5"/>
        <v>47901.654953600002</v>
      </c>
      <c r="H22" s="9">
        <f t="shared" si="5"/>
        <v>49338.704602208003</v>
      </c>
      <c r="I22" s="9">
        <f t="shared" si="5"/>
        <v>50818.865740274246</v>
      </c>
      <c r="J22" s="9">
        <f t="shared" si="5"/>
        <v>52343.431712482474</v>
      </c>
      <c r="K22" s="9">
        <f t="shared" si="5"/>
        <v>53913.734663856951</v>
      </c>
      <c r="L22" s="9">
        <f t="shared" si="5"/>
        <v>55531.146703772662</v>
      </c>
    </row>
    <row r="23" spans="1:12" ht="15.75" thickBot="1" x14ac:dyDescent="0.3">
      <c r="A23" s="8" t="s">
        <v>23</v>
      </c>
      <c r="B23" s="9">
        <f>+B22</f>
        <v>0</v>
      </c>
      <c r="C23" s="9">
        <f>+B23+C22</f>
        <v>0</v>
      </c>
      <c r="D23" s="9">
        <f t="shared" ref="D23:L23" si="6">+C23+D22</f>
        <v>43836.800000000003</v>
      </c>
      <c r="E23" s="9">
        <f t="shared" si="6"/>
        <v>88988.703999999998</v>
      </c>
      <c r="F23" s="9">
        <f t="shared" si="6"/>
        <v>135495.16511999999</v>
      </c>
      <c r="G23" s="9">
        <f t="shared" si="6"/>
        <v>183396.82007359999</v>
      </c>
      <c r="H23" s="9">
        <f t="shared" si="6"/>
        <v>232735.52467580797</v>
      </c>
      <c r="I23" s="9">
        <f t="shared" si="6"/>
        <v>283554.39041608223</v>
      </c>
      <c r="J23" s="9">
        <f t="shared" si="6"/>
        <v>335897.8221285647</v>
      </c>
      <c r="K23" s="9">
        <f t="shared" si="6"/>
        <v>389811.55679242167</v>
      </c>
      <c r="L23" s="9">
        <f t="shared" si="6"/>
        <v>445342.70349619433</v>
      </c>
    </row>
    <row r="24" spans="1:12" ht="15.75" thickBot="1" x14ac:dyDescent="0.3">
      <c r="A24" s="8" t="s">
        <v>26</v>
      </c>
      <c r="B24" s="9">
        <f t="shared" ref="B24:L24" si="7">+B22+B9</f>
        <v>-200000</v>
      </c>
      <c r="C24" s="9">
        <f t="shared" si="7"/>
        <v>0</v>
      </c>
      <c r="D24" s="9">
        <f t="shared" si="7"/>
        <v>43836.800000000003</v>
      </c>
      <c r="E24" s="9">
        <f t="shared" si="7"/>
        <v>45151.904000000002</v>
      </c>
      <c r="F24" s="9">
        <f t="shared" si="7"/>
        <v>46506.46112</v>
      </c>
      <c r="G24" s="9">
        <f t="shared" si="7"/>
        <v>47901.654953600002</v>
      </c>
      <c r="H24" s="9">
        <f t="shared" si="7"/>
        <v>49338.704602208003</v>
      </c>
      <c r="I24" s="9">
        <f t="shared" si="7"/>
        <v>50818.865740274246</v>
      </c>
      <c r="J24" s="9">
        <f t="shared" si="7"/>
        <v>52343.431712482474</v>
      </c>
      <c r="K24" s="9">
        <f t="shared" si="7"/>
        <v>53913.734663856951</v>
      </c>
      <c r="L24" s="9">
        <f t="shared" si="7"/>
        <v>55531.146703772662</v>
      </c>
    </row>
    <row r="25" spans="1:12" ht="15.75" thickBot="1" x14ac:dyDescent="0.3">
      <c r="A25" s="8" t="s">
        <v>27</v>
      </c>
      <c r="B25" s="9">
        <f>+B24</f>
        <v>-200000</v>
      </c>
      <c r="C25" s="9">
        <f>+B25+C24</f>
        <v>-200000</v>
      </c>
      <c r="D25" s="9">
        <f t="shared" ref="D25:L25" si="8">+C25+D24</f>
        <v>-156163.20000000001</v>
      </c>
      <c r="E25" s="9">
        <f t="shared" si="8"/>
        <v>-111011.296</v>
      </c>
      <c r="F25" s="9">
        <f t="shared" si="8"/>
        <v>-64504.834880000002</v>
      </c>
      <c r="G25" s="9">
        <f t="shared" si="8"/>
        <v>-16603.1799264</v>
      </c>
      <c r="H25" s="9">
        <f t="shared" si="8"/>
        <v>32735.524675808003</v>
      </c>
      <c r="I25" s="9">
        <f t="shared" si="8"/>
        <v>83554.390416082257</v>
      </c>
      <c r="J25" s="9">
        <f t="shared" si="8"/>
        <v>135897.82212856473</v>
      </c>
      <c r="K25" s="9">
        <f t="shared" si="8"/>
        <v>189811.55679242167</v>
      </c>
      <c r="L25" s="9">
        <f t="shared" si="8"/>
        <v>245342.70349619433</v>
      </c>
    </row>
    <row r="26" spans="1:12" ht="15.75" thickBot="1" x14ac:dyDescent="0.3">
      <c r="B26" s="16">
        <f>+IF(B25&gt;0,IF(A25&gt;0,0,-A25/B24),1)</f>
        <v>1</v>
      </c>
      <c r="C26" s="16">
        <f t="shared" ref="C26:L26" si="9">+IF(C25&gt;0,IF(B25&gt;0,0,-B25/C24),1)</f>
        <v>1</v>
      </c>
      <c r="D26" s="16">
        <f t="shared" si="9"/>
        <v>1</v>
      </c>
      <c r="E26" s="16">
        <f t="shared" si="9"/>
        <v>1</v>
      </c>
      <c r="F26" s="16">
        <f t="shared" si="9"/>
        <v>1</v>
      </c>
      <c r="G26" s="16">
        <f t="shared" si="9"/>
        <v>1</v>
      </c>
      <c r="H26" s="16">
        <f t="shared" si="9"/>
        <v>0.33651430576182934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</row>
    <row r="27" spans="1:12" ht="21" x14ac:dyDescent="0.35">
      <c r="A27" s="17" t="s">
        <v>9</v>
      </c>
      <c r="B27" s="25">
        <f>IRR(B24:L24)</f>
        <v>0.14982483360488708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ht="21" x14ac:dyDescent="0.35">
      <c r="A28" s="18" t="s">
        <v>12</v>
      </c>
      <c r="B28" s="20">
        <f>NPV($E$1,B24:L24)</f>
        <v>125489.86567610386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21.75" thickBot="1" x14ac:dyDescent="0.4">
      <c r="A29" s="19" t="s">
        <v>15</v>
      </c>
      <c r="B29" s="21">
        <f>+SUM(B26:L26)</f>
        <v>6.3365143057618294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x14ac:dyDescent="0.25"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outlineLevel="1" x14ac:dyDescent="0.25">
      <c r="A31" s="23" t="s">
        <v>20</v>
      </c>
      <c r="B31" s="24">
        <v>2015</v>
      </c>
      <c r="C31" s="24">
        <f>+B31+1</f>
        <v>2016</v>
      </c>
      <c r="D31" s="24">
        <f t="shared" ref="D31:L31" si="10">+C31+1</f>
        <v>2017</v>
      </c>
      <c r="E31" s="24">
        <f t="shared" si="10"/>
        <v>2018</v>
      </c>
      <c r="F31" s="24">
        <f t="shared" si="10"/>
        <v>2019</v>
      </c>
      <c r="G31" s="24">
        <f t="shared" si="10"/>
        <v>2020</v>
      </c>
      <c r="H31" s="24">
        <f t="shared" si="10"/>
        <v>2021</v>
      </c>
      <c r="I31" s="24">
        <f t="shared" si="10"/>
        <v>2022</v>
      </c>
      <c r="J31" s="24">
        <f t="shared" si="10"/>
        <v>2023</v>
      </c>
      <c r="K31" s="24">
        <f t="shared" si="10"/>
        <v>2024</v>
      </c>
      <c r="L31" s="24">
        <f t="shared" si="10"/>
        <v>2025</v>
      </c>
    </row>
    <row r="32" spans="1:12" outlineLevel="1" x14ac:dyDescent="0.25">
      <c r="A32" s="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outlineLevel="1" x14ac:dyDescent="0.25">
      <c r="A33" s="12" t="s">
        <v>11</v>
      </c>
      <c r="B33" s="13">
        <f>-B9+B34</f>
        <v>200000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outlineLevel="1" x14ac:dyDescent="0.25">
      <c r="A34" s="12" t="s">
        <v>25</v>
      </c>
      <c r="B34" s="13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outlineLevel="1" x14ac:dyDescent="0.25">
      <c r="A35" s="12" t="s">
        <v>17</v>
      </c>
      <c r="B35" s="4">
        <v>450000</v>
      </c>
      <c r="C35" s="4">
        <v>450000</v>
      </c>
      <c r="D35" s="4">
        <v>450000</v>
      </c>
      <c r="E35" s="4">
        <v>450000</v>
      </c>
      <c r="F35" s="4">
        <v>450000</v>
      </c>
      <c r="G35" s="4">
        <v>450000</v>
      </c>
      <c r="H35" s="4">
        <v>450000</v>
      </c>
      <c r="I35" s="4">
        <v>450000</v>
      </c>
      <c r="J35" s="4">
        <v>450000</v>
      </c>
      <c r="K35" s="4">
        <v>450000</v>
      </c>
      <c r="L35" s="4">
        <v>450000</v>
      </c>
    </row>
    <row r="36" spans="1:12" outlineLevel="1" x14ac:dyDescent="0.25">
      <c r="A36" s="6" t="s">
        <v>18</v>
      </c>
      <c r="B36" s="5">
        <f t="shared" ref="B36:L36" si="11">+B22</f>
        <v>0</v>
      </c>
      <c r="C36" s="5">
        <f t="shared" si="11"/>
        <v>0</v>
      </c>
      <c r="D36" s="5">
        <f t="shared" si="11"/>
        <v>43836.800000000003</v>
      </c>
      <c r="E36" s="5">
        <f t="shared" si="11"/>
        <v>45151.904000000002</v>
      </c>
      <c r="F36" s="5">
        <f t="shared" si="11"/>
        <v>46506.46112</v>
      </c>
      <c r="G36" s="5">
        <f t="shared" si="11"/>
        <v>47901.654953600002</v>
      </c>
      <c r="H36" s="5">
        <f t="shared" si="11"/>
        <v>49338.704602208003</v>
      </c>
      <c r="I36" s="5">
        <f t="shared" si="11"/>
        <v>50818.865740274246</v>
      </c>
      <c r="J36" s="5">
        <f t="shared" si="11"/>
        <v>52343.431712482474</v>
      </c>
      <c r="K36" s="5">
        <f t="shared" si="11"/>
        <v>53913.734663856951</v>
      </c>
      <c r="L36" s="5">
        <f t="shared" si="11"/>
        <v>55531.146703772662</v>
      </c>
    </row>
    <row r="37" spans="1:12" ht="15.75" outlineLevel="1" thickBot="1" x14ac:dyDescent="0.3">
      <c r="A37" s="10" t="s">
        <v>13</v>
      </c>
      <c r="B37" s="11">
        <f>+SUM(B33:B36)</f>
        <v>650000</v>
      </c>
      <c r="C37" s="11">
        <f t="shared" ref="C37:L37" si="12">+SUM(C33:C36)</f>
        <v>450000</v>
      </c>
      <c r="D37" s="11">
        <f t="shared" si="12"/>
        <v>493836.79999999999</v>
      </c>
      <c r="E37" s="11">
        <f t="shared" si="12"/>
        <v>495151.90399999998</v>
      </c>
      <c r="F37" s="11">
        <f t="shared" si="12"/>
        <v>496506.46111999999</v>
      </c>
      <c r="G37" s="11">
        <f t="shared" si="12"/>
        <v>497901.65495360002</v>
      </c>
      <c r="H37" s="11">
        <f t="shared" si="12"/>
        <v>499338.70460220799</v>
      </c>
      <c r="I37" s="11">
        <f t="shared" si="12"/>
        <v>500818.86574027425</v>
      </c>
      <c r="J37" s="11">
        <f t="shared" si="12"/>
        <v>502343.43171248247</v>
      </c>
      <c r="K37" s="11">
        <f t="shared" si="12"/>
        <v>503913.73466385697</v>
      </c>
      <c r="L37" s="11">
        <f t="shared" si="12"/>
        <v>505531.14670377265</v>
      </c>
    </row>
    <row r="38" spans="1:12" ht="15.75" outlineLevel="1" thickTop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outlineLevel="1" x14ac:dyDescent="0.25">
      <c r="A39" s="12" t="s">
        <v>5</v>
      </c>
      <c r="B39" s="13">
        <v>-209183.29556003382</v>
      </c>
      <c r="C39" s="13">
        <v>-199011.03999999998</v>
      </c>
      <c r="D39" s="13">
        <v>-186893.55</v>
      </c>
      <c r="E39" s="13">
        <v>-151832.5</v>
      </c>
      <c r="F39" s="13">
        <v>-137750.38</v>
      </c>
      <c r="G39" s="13">
        <v>-70305.950000000012</v>
      </c>
      <c r="H39" s="13">
        <v>-28716.720000000005</v>
      </c>
      <c r="I39" s="13">
        <v>-28716.720000000005</v>
      </c>
      <c r="J39" s="13">
        <v>-28716.720000000005</v>
      </c>
      <c r="K39" s="13">
        <v>-28716.720000000005</v>
      </c>
      <c r="L39" s="13">
        <v>-21262.19</v>
      </c>
    </row>
    <row r="40" spans="1:12" outlineLevel="1" x14ac:dyDescent="0.25">
      <c r="A40" s="3" t="s">
        <v>7</v>
      </c>
      <c r="B40" s="4">
        <v>-40000</v>
      </c>
      <c r="C40" s="4">
        <v>-38000</v>
      </c>
      <c r="D40" s="4">
        <f>+SUM(D39:$L39)*$E$1</f>
        <v>-34145.572499999995</v>
      </c>
      <c r="E40" s="4">
        <f>+SUM(E39:$L39)*$E$1</f>
        <v>-24800.895000000008</v>
      </c>
      <c r="F40" s="4">
        <f>+SUM(F39:$L39)*$E$1</f>
        <v>-17209.270000000004</v>
      </c>
      <c r="G40" s="4">
        <f>+SUM(G39:$L39)*$E$1</f>
        <v>-10321.751000000002</v>
      </c>
      <c r="H40" s="4">
        <f>+SUM(H39:$L39)*$E$1</f>
        <v>-6806.4535000000005</v>
      </c>
      <c r="I40" s="4">
        <f>+SUM(I39:$L39)*$E$1</f>
        <v>-5370.6175000000012</v>
      </c>
      <c r="J40" s="4">
        <f>+SUM(J39:$L39)*$E$1</f>
        <v>-3934.7815000000005</v>
      </c>
      <c r="K40" s="4">
        <f>+SUM(K39:$L39)*$E$1</f>
        <v>-2498.9455000000003</v>
      </c>
      <c r="L40" s="4">
        <f>+SUM(L39:$L39)*$E$1</f>
        <v>-1063.1095</v>
      </c>
    </row>
    <row r="41" spans="1:12" outlineLevel="1" x14ac:dyDescent="0.25">
      <c r="A41" s="12" t="s">
        <v>6</v>
      </c>
      <c r="B41" s="13"/>
      <c r="C41" s="13">
        <f>+($B$5+$B$6)/15+$B$7/5+$B$8/4</f>
        <v>-50000</v>
      </c>
      <c r="D41" s="13">
        <f>+($B$5+$B$6)/15+$B$7/5+$B$8/4</f>
        <v>-50000</v>
      </c>
      <c r="E41" s="13">
        <f>+($B$5+$B$6)/15+$B$7/5+$B$8/4</f>
        <v>-50000</v>
      </c>
      <c r="F41" s="13">
        <f>+($B$5+$B$6)/15+$B$7/5+$B$8/4</f>
        <v>-50000</v>
      </c>
      <c r="G41" s="13">
        <f>+($B$5+$B$6)/15+$B$7/5</f>
        <v>0</v>
      </c>
      <c r="H41" s="13">
        <f>+($B$5+$B$6)/15</f>
        <v>0</v>
      </c>
      <c r="I41" s="13">
        <f>+($B$5+$B$6)/15</f>
        <v>0</v>
      </c>
      <c r="J41" s="13">
        <f>+($B$5+$B$6)/15</f>
        <v>0</v>
      </c>
      <c r="K41" s="13">
        <f>+($B$5+$B$6)/15</f>
        <v>0</v>
      </c>
      <c r="L41" s="13">
        <f>+($B$5+$B$6)/15</f>
        <v>0</v>
      </c>
    </row>
    <row r="42" spans="1:12" outlineLevel="1" x14ac:dyDescent="0.25">
      <c r="A42" s="3" t="s">
        <v>8</v>
      </c>
      <c r="B42" s="13"/>
      <c r="C42" s="13">
        <f>+SUM(C41:$L41)*$E$1</f>
        <v>-10000</v>
      </c>
      <c r="D42" s="13">
        <f>+SUM(D41:$L41)*$E$1</f>
        <v>-7500</v>
      </c>
      <c r="E42" s="13">
        <f>+SUM(E41:$L41)*$E$1</f>
        <v>-5000</v>
      </c>
      <c r="F42" s="13">
        <f>+SUM(F41:$L41)*$E$1</f>
        <v>-2500</v>
      </c>
      <c r="G42" s="13">
        <f>+SUM(G41:$L41)*$E$1</f>
        <v>0</v>
      </c>
      <c r="H42" s="13">
        <f>+SUM(H41:$L41)*$E$1</f>
        <v>0</v>
      </c>
      <c r="I42" s="13">
        <f>+SUM(I41:$L41)*$E$1</f>
        <v>0</v>
      </c>
      <c r="J42" s="13">
        <f>+SUM(J41:$L41)*$E$1</f>
        <v>0</v>
      </c>
      <c r="K42" s="13">
        <f>+SUM(K41:$L41)*$E$1</f>
        <v>0</v>
      </c>
      <c r="L42" s="13">
        <f>+SUM(L41:$L41)*$E$1</f>
        <v>0</v>
      </c>
    </row>
    <row r="43" spans="1:12" ht="15.75" outlineLevel="1" thickBot="1" x14ac:dyDescent="0.3">
      <c r="A43" s="10" t="s">
        <v>14</v>
      </c>
      <c r="B43" s="11">
        <f>SUM(B39:B42)</f>
        <v>-249183.29556003382</v>
      </c>
      <c r="C43" s="11">
        <f t="shared" ref="C43:L43" si="13">SUM(C39:C42)</f>
        <v>-297011.03999999998</v>
      </c>
      <c r="D43" s="11">
        <f t="shared" si="13"/>
        <v>-278539.1225</v>
      </c>
      <c r="E43" s="11">
        <f t="shared" si="13"/>
        <v>-231633.39500000002</v>
      </c>
      <c r="F43" s="11">
        <f t="shared" si="13"/>
        <v>-207459.65000000002</v>
      </c>
      <c r="G43" s="11">
        <f t="shared" si="13"/>
        <v>-80627.701000000015</v>
      </c>
      <c r="H43" s="11">
        <f t="shared" si="13"/>
        <v>-35523.173500000004</v>
      </c>
      <c r="I43" s="11">
        <f t="shared" si="13"/>
        <v>-34087.337500000009</v>
      </c>
      <c r="J43" s="11">
        <f t="shared" si="13"/>
        <v>-32651.501500000006</v>
      </c>
      <c r="K43" s="11">
        <f t="shared" si="13"/>
        <v>-31215.665500000006</v>
      </c>
      <c r="L43" s="11">
        <f t="shared" si="13"/>
        <v>-22325.299499999997</v>
      </c>
    </row>
    <row r="44" spans="1:12" ht="20.25" outlineLevel="1" thickTop="1" thickBot="1" x14ac:dyDescent="0.35">
      <c r="A44" s="14" t="s">
        <v>28</v>
      </c>
      <c r="B44" s="15">
        <f t="shared" ref="B44:L44" si="14">+B9+B37+B43</f>
        <v>200816.70443996618</v>
      </c>
      <c r="C44" s="15">
        <f t="shared" si="14"/>
        <v>152988.96000000002</v>
      </c>
      <c r="D44" s="15">
        <f t="shared" si="14"/>
        <v>215297.67749999999</v>
      </c>
      <c r="E44" s="15">
        <f t="shared" si="14"/>
        <v>263518.50899999996</v>
      </c>
      <c r="F44" s="15">
        <f t="shared" si="14"/>
        <v>289046.81111999997</v>
      </c>
      <c r="G44" s="15">
        <f t="shared" si="14"/>
        <v>417273.95395360002</v>
      </c>
      <c r="H44" s="15">
        <f t="shared" si="14"/>
        <v>463815.53110220795</v>
      </c>
      <c r="I44" s="15">
        <f t="shared" si="14"/>
        <v>466731.52824027423</v>
      </c>
      <c r="J44" s="15">
        <f t="shared" si="14"/>
        <v>469691.93021248246</v>
      </c>
      <c r="K44" s="15">
        <f t="shared" si="14"/>
        <v>472698.06916385697</v>
      </c>
      <c r="L44" s="15">
        <f t="shared" si="14"/>
        <v>483205.84720377263</v>
      </c>
    </row>
    <row r="45" spans="1:12" ht="19.5" outlineLevel="1" thickBot="1" x14ac:dyDescent="0.35">
      <c r="A45" s="14" t="s">
        <v>29</v>
      </c>
      <c r="B45" s="15">
        <f>+B44</f>
        <v>200816.70443996618</v>
      </c>
      <c r="C45" s="15">
        <f>+B45+C44</f>
        <v>353805.6644399662</v>
      </c>
      <c r="D45" s="15">
        <f t="shared" ref="D45:L45" si="15">+C45+D44</f>
        <v>569103.34193996619</v>
      </c>
      <c r="E45" s="15">
        <f t="shared" si="15"/>
        <v>832621.85093996616</v>
      </c>
      <c r="F45" s="15">
        <f t="shared" si="15"/>
        <v>1121668.662059966</v>
      </c>
      <c r="G45" s="15">
        <f t="shared" si="15"/>
        <v>1538942.616013566</v>
      </c>
      <c r="H45" s="15">
        <f t="shared" si="15"/>
        <v>2002758.147115774</v>
      </c>
      <c r="I45" s="15">
        <f t="shared" si="15"/>
        <v>2469489.6753560482</v>
      </c>
      <c r="J45" s="15">
        <f t="shared" si="15"/>
        <v>2939181.6055685305</v>
      </c>
      <c r="K45" s="15">
        <f t="shared" si="15"/>
        <v>3411879.6747323875</v>
      </c>
      <c r="L45" s="15">
        <f t="shared" si="15"/>
        <v>3895085.52193616</v>
      </c>
    </row>
    <row r="46" spans="1:12" x14ac:dyDescent="0.25">
      <c r="B46" s="16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6"/>
  <sheetViews>
    <sheetView tabSelected="1" workbookViewId="0">
      <pane xSplit="2" ySplit="3" topLeftCell="C4" activePane="bottomRight" state="frozen"/>
      <selection activeCell="H7" sqref="H7:BA60"/>
      <selection pane="topRight" activeCell="H7" sqref="H7:BA60"/>
      <selection pane="bottomLeft" activeCell="H7" sqref="H7:BA60"/>
      <selection pane="bottomRight" activeCell="H8" sqref="H8"/>
    </sheetView>
  </sheetViews>
  <sheetFormatPr baseColWidth="10" defaultRowHeight="15" outlineLevelRow="1" outlineLevelCol="1" x14ac:dyDescent="0.25"/>
  <cols>
    <col min="1" max="1" width="61.7109375" customWidth="1"/>
    <col min="2" max="2" width="35.85546875" customWidth="1" outlineLevel="1"/>
    <col min="3" max="3" width="17.140625" customWidth="1"/>
    <col min="4" max="12" width="14.28515625" customWidth="1"/>
    <col min="14" max="14" width="13.42578125" customWidth="1"/>
    <col min="15" max="15" width="13" bestFit="1" customWidth="1"/>
    <col min="16" max="16" width="15.28515625" bestFit="1" customWidth="1"/>
    <col min="17" max="17" width="11.42578125" style="72"/>
  </cols>
  <sheetData>
    <row r="1" spans="1:12" ht="26.25" x14ac:dyDescent="0.4">
      <c r="A1" s="27" t="s">
        <v>45</v>
      </c>
      <c r="L1" s="74">
        <f ca="1">+TODAY()</f>
        <v>45554</v>
      </c>
    </row>
    <row r="3" spans="1:12" x14ac:dyDescent="0.25">
      <c r="A3" s="23"/>
      <c r="B3" s="23" t="s">
        <v>34</v>
      </c>
      <c r="C3" s="70">
        <v>2025</v>
      </c>
      <c r="D3" s="70">
        <f>+C3+1</f>
        <v>2026</v>
      </c>
      <c r="E3" s="70">
        <f t="shared" ref="E3:L3" si="0">+D3+1</f>
        <v>2027</v>
      </c>
      <c r="F3" s="70">
        <f t="shared" si="0"/>
        <v>2028</v>
      </c>
      <c r="G3" s="70">
        <f t="shared" si="0"/>
        <v>2029</v>
      </c>
      <c r="H3" s="70">
        <f t="shared" si="0"/>
        <v>2030</v>
      </c>
      <c r="I3" s="70">
        <f t="shared" si="0"/>
        <v>2031</v>
      </c>
      <c r="J3" s="70">
        <f t="shared" si="0"/>
        <v>2032</v>
      </c>
      <c r="K3" s="70">
        <f t="shared" si="0"/>
        <v>2033</v>
      </c>
      <c r="L3" s="70">
        <f t="shared" si="0"/>
        <v>2034</v>
      </c>
    </row>
    <row r="5" spans="1:12" outlineLevel="1" x14ac:dyDescent="0.25">
      <c r="A5" s="26"/>
      <c r="B5" s="26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outlineLevel="1" x14ac:dyDescent="0.25">
      <c r="A6" s="26"/>
      <c r="B6" s="26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outlineLevel="1" x14ac:dyDescent="0.25">
      <c r="A7" s="26"/>
      <c r="B7" s="26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outlineLevel="1" x14ac:dyDescent="0.25">
      <c r="A8" s="26"/>
      <c r="B8" s="26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outlineLevel="1" x14ac:dyDescent="0.25">
      <c r="A9" s="26"/>
      <c r="B9" s="26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outlineLevel="1" x14ac:dyDescent="0.25">
      <c r="A10" s="26"/>
      <c r="B10" s="26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15.75" thickBot="1" x14ac:dyDescent="0.3">
      <c r="A11" s="10" t="s">
        <v>2</v>
      </c>
      <c r="B11" s="30" t="str">
        <f t="shared" ref="B11" si="1">IF(SUM(C11:L11)=0,"",CONCATENATE("Inversión total: ",TEXT(-SUM(C11:L11),"#0.000 €")))</f>
        <v/>
      </c>
      <c r="C11" s="76">
        <f t="shared" ref="C11:L11" si="2">SUM(C5:C10)</f>
        <v>0</v>
      </c>
      <c r="D11" s="76">
        <f t="shared" si="2"/>
        <v>0</v>
      </c>
      <c r="E11" s="76">
        <f t="shared" si="2"/>
        <v>0</v>
      </c>
      <c r="F11" s="76">
        <f t="shared" si="2"/>
        <v>0</v>
      </c>
      <c r="G11" s="76">
        <f t="shared" si="2"/>
        <v>0</v>
      </c>
      <c r="H11" s="76">
        <f t="shared" si="2"/>
        <v>0</v>
      </c>
      <c r="I11" s="76">
        <f t="shared" si="2"/>
        <v>0</v>
      </c>
      <c r="J11" s="76">
        <f t="shared" si="2"/>
        <v>0</v>
      </c>
      <c r="K11" s="76">
        <f t="shared" si="2"/>
        <v>0</v>
      </c>
      <c r="L11" s="76">
        <f t="shared" si="2"/>
        <v>0</v>
      </c>
    </row>
    <row r="12" spans="1:12" ht="15.75" thickTop="1" x14ac:dyDescent="0.25">
      <c r="A12" s="51"/>
      <c r="B12" s="71"/>
      <c r="C12" s="71"/>
      <c r="D12" s="77"/>
      <c r="E12" s="77"/>
      <c r="F12" s="77"/>
      <c r="G12" s="77"/>
      <c r="H12" s="77"/>
      <c r="I12" s="77"/>
      <c r="J12" s="77"/>
      <c r="K12" s="77"/>
      <c r="L12" s="77"/>
    </row>
    <row r="13" spans="1:12" outlineLevel="1" x14ac:dyDescent="0.25">
      <c r="A13" s="73"/>
      <c r="B13" s="29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outlineLevel="1" x14ac:dyDescent="0.25">
      <c r="A14" s="73"/>
      <c r="B14" s="81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 outlineLevel="1" x14ac:dyDescent="0.25">
      <c r="A15" s="26"/>
      <c r="B15" s="81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outlineLevel="1" x14ac:dyDescent="0.25">
      <c r="A16" s="26"/>
      <c r="B16" s="81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outlineLevel="1" x14ac:dyDescent="0.25">
      <c r="A17" s="3"/>
      <c r="B17" s="29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ht="15.75" thickBot="1" x14ac:dyDescent="0.3">
      <c r="A18" s="10" t="s">
        <v>0</v>
      </c>
      <c r="B18" s="30"/>
      <c r="C18" s="76">
        <f>SUM(C13:C17)</f>
        <v>0</v>
      </c>
      <c r="D18" s="76">
        <f t="shared" ref="D18:L18" si="3">SUM(D13:D17)</f>
        <v>0</v>
      </c>
      <c r="E18" s="76">
        <f t="shared" si="3"/>
        <v>0</v>
      </c>
      <c r="F18" s="76">
        <f t="shared" si="3"/>
        <v>0</v>
      </c>
      <c r="G18" s="76">
        <f t="shared" si="3"/>
        <v>0</v>
      </c>
      <c r="H18" s="76">
        <f t="shared" si="3"/>
        <v>0</v>
      </c>
      <c r="I18" s="76">
        <f t="shared" si="3"/>
        <v>0</v>
      </c>
      <c r="J18" s="76">
        <f t="shared" si="3"/>
        <v>0</v>
      </c>
      <c r="K18" s="76">
        <f t="shared" si="3"/>
        <v>0</v>
      </c>
      <c r="L18" s="76">
        <f t="shared" si="3"/>
        <v>0</v>
      </c>
    </row>
    <row r="19" spans="1:12" ht="15.75" thickTop="1" x14ac:dyDescent="0.25">
      <c r="B19" s="31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outlineLevel="1" x14ac:dyDescent="0.25">
      <c r="A20" s="26"/>
      <c r="B20" s="29"/>
      <c r="C20" s="26"/>
      <c r="D20" s="75"/>
      <c r="E20" s="75"/>
      <c r="F20" s="75"/>
      <c r="G20" s="75"/>
      <c r="H20" s="75"/>
      <c r="I20" s="75"/>
      <c r="J20" s="75"/>
      <c r="K20" s="75"/>
      <c r="L20" s="75"/>
    </row>
    <row r="21" spans="1:12" outlineLevel="1" x14ac:dyDescent="0.25">
      <c r="A21" s="3"/>
      <c r="B21" s="29"/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1:12" outlineLevel="1" x14ac:dyDescent="0.25">
      <c r="A22" s="26"/>
      <c r="B22" s="29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 outlineLevel="1" x14ac:dyDescent="0.25">
      <c r="A23" s="3"/>
      <c r="B23" s="29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2" outlineLevel="1" x14ac:dyDescent="0.25">
      <c r="A24" s="3"/>
      <c r="B24" s="29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outlineLevel="1" x14ac:dyDescent="0.25">
      <c r="A25" s="3"/>
      <c r="B25" s="32"/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2" ht="15.75" thickBot="1" x14ac:dyDescent="0.3">
      <c r="A26" s="10" t="s">
        <v>43</v>
      </c>
      <c r="B26" s="10"/>
      <c r="C26" s="76">
        <f t="shared" ref="C26:L26" si="4">SUM(C20:C25)</f>
        <v>0</v>
      </c>
      <c r="D26" s="76">
        <f t="shared" si="4"/>
        <v>0</v>
      </c>
      <c r="E26" s="76">
        <f t="shared" si="4"/>
        <v>0</v>
      </c>
      <c r="F26" s="76">
        <f t="shared" si="4"/>
        <v>0</v>
      </c>
      <c r="G26" s="76">
        <f t="shared" si="4"/>
        <v>0</v>
      </c>
      <c r="H26" s="76">
        <f t="shared" si="4"/>
        <v>0</v>
      </c>
      <c r="I26" s="76">
        <f t="shared" si="4"/>
        <v>0</v>
      </c>
      <c r="J26" s="76">
        <f t="shared" si="4"/>
        <v>0</v>
      </c>
      <c r="K26" s="76">
        <f t="shared" si="4"/>
        <v>0</v>
      </c>
      <c r="L26" s="76">
        <f t="shared" si="4"/>
        <v>0</v>
      </c>
    </row>
    <row r="27" spans="1:12" ht="5.25" customHeight="1" thickTop="1" thickBot="1" x14ac:dyDescent="0.3">
      <c r="A27" s="2"/>
      <c r="B27" s="2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5.75" thickBot="1" x14ac:dyDescent="0.3">
      <c r="A28" s="8" t="s">
        <v>21</v>
      </c>
      <c r="B28" s="8"/>
      <c r="C28" s="80">
        <f t="shared" ref="C28:L28" si="5">+C18+C26</f>
        <v>0</v>
      </c>
      <c r="D28" s="80">
        <f t="shared" si="5"/>
        <v>0</v>
      </c>
      <c r="E28" s="80">
        <f t="shared" si="5"/>
        <v>0</v>
      </c>
      <c r="F28" s="80">
        <f t="shared" si="5"/>
        <v>0</v>
      </c>
      <c r="G28" s="80">
        <f t="shared" si="5"/>
        <v>0</v>
      </c>
      <c r="H28" s="80">
        <f t="shared" si="5"/>
        <v>0</v>
      </c>
      <c r="I28" s="80">
        <f t="shared" si="5"/>
        <v>0</v>
      </c>
      <c r="J28" s="80">
        <f t="shared" si="5"/>
        <v>0</v>
      </c>
      <c r="K28" s="80">
        <f t="shared" si="5"/>
        <v>0</v>
      </c>
      <c r="L28" s="80">
        <f t="shared" si="5"/>
        <v>0</v>
      </c>
    </row>
    <row r="29" spans="1:12" ht="15.75" thickBot="1" x14ac:dyDescent="0.3">
      <c r="A29" s="8" t="s">
        <v>23</v>
      </c>
      <c r="B29" s="8"/>
      <c r="C29" s="80">
        <f>+C28</f>
        <v>0</v>
      </c>
      <c r="D29" s="80">
        <f>IF(SUM(D28:$L28)=0,0,+C29+D28)</f>
        <v>0</v>
      </c>
      <c r="E29" s="80">
        <f>IF(SUM(E28:$L28)=0,0,+D29+E28)</f>
        <v>0</v>
      </c>
      <c r="F29" s="80">
        <f>IF(SUM(F28:$L28)=0,0,+E29+F28)</f>
        <v>0</v>
      </c>
      <c r="G29" s="80">
        <f>IF(SUM(G28:$L28)=0,0,+F29+G28)</f>
        <v>0</v>
      </c>
      <c r="H29" s="80">
        <f>IF(SUM(H28:$L28)=0,0,+G29+H28)</f>
        <v>0</v>
      </c>
      <c r="I29" s="80">
        <f>IF(SUM(I28:$L28)=0,0,+H29+I28)</f>
        <v>0</v>
      </c>
      <c r="J29" s="80">
        <f>IF(SUM(J28:$L28)=0,0,+I29+J28)</f>
        <v>0</v>
      </c>
      <c r="K29" s="80">
        <f>IF(SUM(K28:$L28)=0,0,+J29+K28)</f>
        <v>0</v>
      </c>
      <c r="L29" s="80">
        <f>IF(SUM(L28:$L28)=0,0,+K29+L28)</f>
        <v>0</v>
      </c>
    </row>
    <row r="30" spans="1:12" ht="15.75" thickBot="1" x14ac:dyDescent="0.3">
      <c r="A30" s="8" t="s">
        <v>22</v>
      </c>
      <c r="B30" s="8"/>
      <c r="C30" s="80">
        <f t="shared" ref="C30:L30" si="6">+C28+C11</f>
        <v>0</v>
      </c>
      <c r="D30" s="80">
        <f t="shared" si="6"/>
        <v>0</v>
      </c>
      <c r="E30" s="80">
        <f t="shared" si="6"/>
        <v>0</v>
      </c>
      <c r="F30" s="80">
        <f t="shared" si="6"/>
        <v>0</v>
      </c>
      <c r="G30" s="80">
        <f t="shared" si="6"/>
        <v>0</v>
      </c>
      <c r="H30" s="80">
        <f t="shared" si="6"/>
        <v>0</v>
      </c>
      <c r="I30" s="80">
        <f t="shared" si="6"/>
        <v>0</v>
      </c>
      <c r="J30" s="80">
        <f t="shared" si="6"/>
        <v>0</v>
      </c>
      <c r="K30" s="80">
        <f t="shared" si="6"/>
        <v>0</v>
      </c>
      <c r="L30" s="80">
        <f t="shared" si="6"/>
        <v>0</v>
      </c>
    </row>
    <row r="31" spans="1:12" ht="15.75" thickBot="1" x14ac:dyDescent="0.3">
      <c r="A31" s="8" t="s">
        <v>24</v>
      </c>
      <c r="B31" s="8"/>
      <c r="C31" s="80">
        <f>+C30</f>
        <v>0</v>
      </c>
      <c r="D31" s="80">
        <f>IF(SUM(D30:$L30)=0,0,+C31+D30)</f>
        <v>0</v>
      </c>
      <c r="E31" s="80">
        <f>IF(SUM(E30:$L30)=0,0,+D31+E30)</f>
        <v>0</v>
      </c>
      <c r="F31" s="80">
        <f>IF(SUM(F30:$L30)=0,0,+E31+F30)</f>
        <v>0</v>
      </c>
      <c r="G31" s="80">
        <f>IF(SUM(G30:$L30)=0,0,+F31+G30)</f>
        <v>0</v>
      </c>
      <c r="H31" s="80">
        <f>IF(SUM(H30:$L30)=0,0,+G31+H30)</f>
        <v>0</v>
      </c>
      <c r="I31" s="80">
        <f>IF(SUM(I30:$L30)=0,0,+H31+I30)</f>
        <v>0</v>
      </c>
      <c r="J31" s="80">
        <f>IF(SUM(J30:$L30)=0,0,+I31+J30)</f>
        <v>0</v>
      </c>
      <c r="K31" s="80">
        <f>IF(SUM(K30:$L30)=0,0,+J31+K30)</f>
        <v>0</v>
      </c>
      <c r="L31" s="80">
        <f>IF(SUM(L30:$L30)=0,0,+K31+L30)</f>
        <v>0</v>
      </c>
    </row>
    <row r="32" spans="1:12" x14ac:dyDescent="0.25">
      <c r="A32" t="s">
        <v>3</v>
      </c>
      <c r="C32" s="16">
        <f>+IF(C31&gt;0,0,DAYS360(C3,DATE(YEAR(C3),12,31))/360)</f>
        <v>0.45555555555555555</v>
      </c>
      <c r="D32" s="16">
        <f>+IF(D31&gt;0,IF(C31&gt;0,0,-C31/D30),1)</f>
        <v>1</v>
      </c>
      <c r="E32" s="16">
        <f>+IF(E31&gt;0,IF(D31&gt;0,0,-D31/E30),1)</f>
        <v>1</v>
      </c>
      <c r="F32" s="16">
        <f>+IF(F31&gt;0,IF(E31&gt;0,0,-E31/F30),1)</f>
        <v>1</v>
      </c>
      <c r="G32" s="16">
        <f>+IF(G31&gt;0,IF(F31&gt;0,0,-F31/G30),1)</f>
        <v>1</v>
      </c>
      <c r="H32" s="16"/>
      <c r="I32" s="16"/>
      <c r="J32" s="16"/>
      <c r="K32" s="16"/>
      <c r="L32" s="16"/>
    </row>
    <row r="33" spans="1:12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outlineLevel="1" x14ac:dyDescent="0.25">
      <c r="A34" s="23" t="s">
        <v>20</v>
      </c>
      <c r="B34" s="23"/>
      <c r="C34" s="70">
        <f>+C3</f>
        <v>2025</v>
      </c>
      <c r="D34" s="70">
        <f>+C34+1</f>
        <v>2026</v>
      </c>
      <c r="E34" s="70">
        <f t="shared" ref="E34:L34" si="7">+D34+1</f>
        <v>2027</v>
      </c>
      <c r="F34" s="70">
        <f t="shared" si="7"/>
        <v>2028</v>
      </c>
      <c r="G34" s="70">
        <f t="shared" si="7"/>
        <v>2029</v>
      </c>
      <c r="H34" s="70">
        <f t="shared" si="7"/>
        <v>2030</v>
      </c>
      <c r="I34" s="70">
        <f t="shared" si="7"/>
        <v>2031</v>
      </c>
      <c r="J34" s="70">
        <f t="shared" si="7"/>
        <v>2032</v>
      </c>
      <c r="K34" s="70">
        <f t="shared" si="7"/>
        <v>2033</v>
      </c>
      <c r="L34" s="70">
        <f t="shared" si="7"/>
        <v>2034</v>
      </c>
    </row>
    <row r="35" spans="1:12" outlineLevel="1" x14ac:dyDescent="0.25">
      <c r="A35" s="6"/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outlineLevel="1" x14ac:dyDescent="0.25">
      <c r="A36" s="49"/>
      <c r="B36" s="12"/>
      <c r="C36" s="85"/>
      <c r="D36" s="75"/>
      <c r="E36" s="75"/>
      <c r="F36" s="75"/>
      <c r="G36" s="75"/>
      <c r="H36" s="75"/>
      <c r="I36" s="75"/>
      <c r="J36" s="75"/>
      <c r="K36" s="75"/>
      <c r="L36" s="75"/>
    </row>
    <row r="37" spans="1:12" outlineLevel="1" x14ac:dyDescent="0.25">
      <c r="A37" s="49"/>
      <c r="B37" s="12"/>
      <c r="C37" s="85"/>
      <c r="D37" s="75"/>
      <c r="E37" s="75"/>
      <c r="F37" s="75"/>
      <c r="G37" s="75"/>
      <c r="H37" s="75"/>
      <c r="I37" s="75"/>
      <c r="J37" s="75"/>
      <c r="K37" s="75"/>
      <c r="L37" s="75"/>
    </row>
    <row r="38" spans="1:12" outlineLevel="1" x14ac:dyDescent="0.25">
      <c r="A38" s="49"/>
      <c r="B38" s="12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outlineLevel="1" x14ac:dyDescent="0.25">
      <c r="A39" s="6" t="s">
        <v>18</v>
      </c>
      <c r="B39" s="6"/>
      <c r="C39" s="78">
        <f t="shared" ref="C39:H39" si="8">+C28</f>
        <v>0</v>
      </c>
      <c r="D39" s="78">
        <f t="shared" si="8"/>
        <v>0</v>
      </c>
      <c r="E39" s="78">
        <f t="shared" si="8"/>
        <v>0</v>
      </c>
      <c r="F39" s="78">
        <f t="shared" si="8"/>
        <v>0</v>
      </c>
      <c r="G39" s="78">
        <f t="shared" si="8"/>
        <v>0</v>
      </c>
      <c r="H39" s="78">
        <f t="shared" si="8"/>
        <v>0</v>
      </c>
      <c r="I39" s="78">
        <f t="shared" ref="I39:L39" si="9">+I28</f>
        <v>0</v>
      </c>
      <c r="J39" s="78">
        <f t="shared" si="9"/>
        <v>0</v>
      </c>
      <c r="K39" s="78">
        <f t="shared" si="9"/>
        <v>0</v>
      </c>
      <c r="L39" s="78">
        <f t="shared" si="9"/>
        <v>0</v>
      </c>
    </row>
    <row r="40" spans="1:12" ht="15.75" outlineLevel="1" thickBot="1" x14ac:dyDescent="0.3">
      <c r="A40" s="10" t="s">
        <v>13</v>
      </c>
      <c r="B40" s="10"/>
      <c r="C40" s="76">
        <f t="shared" ref="C40:H40" si="10">+SUM(C36:C39)</f>
        <v>0</v>
      </c>
      <c r="D40" s="76">
        <f t="shared" si="10"/>
        <v>0</v>
      </c>
      <c r="E40" s="76">
        <f t="shared" si="10"/>
        <v>0</v>
      </c>
      <c r="F40" s="76">
        <f t="shared" si="10"/>
        <v>0</v>
      </c>
      <c r="G40" s="76">
        <f t="shared" si="10"/>
        <v>0</v>
      </c>
      <c r="H40" s="76">
        <f t="shared" si="10"/>
        <v>0</v>
      </c>
      <c r="I40" s="76">
        <f t="shared" ref="I40:L40" si="11">+SUM(I36:I39)</f>
        <v>0</v>
      </c>
      <c r="J40" s="76">
        <f t="shared" si="11"/>
        <v>0</v>
      </c>
      <c r="K40" s="76">
        <f t="shared" si="11"/>
        <v>0</v>
      </c>
      <c r="L40" s="76">
        <f t="shared" si="11"/>
        <v>0</v>
      </c>
    </row>
    <row r="41" spans="1:12" ht="15.75" outlineLevel="1" thickTop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1:12" outlineLevel="1" x14ac:dyDescent="0.25">
      <c r="A42" s="49"/>
      <c r="B42" s="12"/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1:12" outlineLevel="1" x14ac:dyDescent="0.25">
      <c r="A43" s="49"/>
      <c r="B43" s="3"/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12" outlineLevel="1" x14ac:dyDescent="0.25">
      <c r="A44" s="49"/>
      <c r="B44" s="12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1:12" outlineLevel="1" x14ac:dyDescent="0.25">
      <c r="A45" s="49"/>
      <c r="B45" s="3"/>
      <c r="C45" s="75"/>
      <c r="D45" s="75"/>
      <c r="E45" s="75"/>
      <c r="F45" s="75"/>
      <c r="G45" s="75"/>
      <c r="H45" s="75"/>
      <c r="I45" s="75"/>
      <c r="J45" s="75"/>
      <c r="K45" s="75"/>
      <c r="L45" s="75"/>
    </row>
    <row r="46" spans="1:12" ht="15.75" outlineLevel="1" thickBot="1" x14ac:dyDescent="0.3">
      <c r="A46" s="10" t="s">
        <v>14</v>
      </c>
      <c r="B46" s="10"/>
      <c r="C46" s="76">
        <f t="shared" ref="C46:H46" si="12">SUM(C42:C45)</f>
        <v>0</v>
      </c>
      <c r="D46" s="76">
        <f t="shared" si="12"/>
        <v>0</v>
      </c>
      <c r="E46" s="76">
        <f t="shared" si="12"/>
        <v>0</v>
      </c>
      <c r="F46" s="76">
        <f t="shared" si="12"/>
        <v>0</v>
      </c>
      <c r="G46" s="76">
        <f t="shared" si="12"/>
        <v>0</v>
      </c>
      <c r="H46" s="76">
        <f t="shared" si="12"/>
        <v>0</v>
      </c>
      <c r="I46" s="76">
        <f t="shared" ref="I46:L46" si="13">SUM(I42:I45)</f>
        <v>0</v>
      </c>
      <c r="J46" s="76">
        <f t="shared" si="13"/>
        <v>0</v>
      </c>
      <c r="K46" s="76">
        <f t="shared" si="13"/>
        <v>0</v>
      </c>
      <c r="L46" s="76">
        <f t="shared" si="13"/>
        <v>0</v>
      </c>
    </row>
    <row r="47" spans="1:12" ht="20.25" outlineLevel="1" thickTop="1" thickBot="1" x14ac:dyDescent="0.35">
      <c r="A47" s="14" t="s">
        <v>28</v>
      </c>
      <c r="B47" s="14"/>
      <c r="C47" s="86">
        <f t="shared" ref="C47:L47" si="14">+C4+C40+C46</f>
        <v>0</v>
      </c>
      <c r="D47" s="86">
        <f t="shared" si="14"/>
        <v>0</v>
      </c>
      <c r="E47" s="86">
        <f t="shared" si="14"/>
        <v>0</v>
      </c>
      <c r="F47" s="86">
        <f t="shared" si="14"/>
        <v>0</v>
      </c>
      <c r="G47" s="86">
        <f t="shared" si="14"/>
        <v>0</v>
      </c>
      <c r="H47" s="86">
        <f t="shared" si="14"/>
        <v>0</v>
      </c>
      <c r="I47" s="86">
        <f t="shared" si="14"/>
        <v>0</v>
      </c>
      <c r="J47" s="86">
        <f t="shared" si="14"/>
        <v>0</v>
      </c>
      <c r="K47" s="86">
        <f t="shared" si="14"/>
        <v>0</v>
      </c>
      <c r="L47" s="86">
        <f t="shared" si="14"/>
        <v>0</v>
      </c>
    </row>
    <row r="48" spans="1:12" ht="19.5" outlineLevel="1" thickBot="1" x14ac:dyDescent="0.35">
      <c r="A48" s="14" t="s">
        <v>29</v>
      </c>
      <c r="B48" s="14"/>
      <c r="C48" s="86">
        <f>+C47</f>
        <v>0</v>
      </c>
      <c r="D48" s="86">
        <f>+C48+D47</f>
        <v>0</v>
      </c>
      <c r="E48" s="86">
        <f>+D48+E47</f>
        <v>0</v>
      </c>
      <c r="F48" s="86">
        <f>+E48+F47</f>
        <v>0</v>
      </c>
      <c r="G48" s="86">
        <f>+F48+G47</f>
        <v>0</v>
      </c>
      <c r="H48" s="86">
        <f>+G48+H47</f>
        <v>0</v>
      </c>
      <c r="I48" s="86">
        <f t="shared" ref="I48:L48" si="15">+H48+I47</f>
        <v>0</v>
      </c>
      <c r="J48" s="86">
        <f t="shared" si="15"/>
        <v>0</v>
      </c>
      <c r="K48" s="86">
        <f t="shared" si="15"/>
        <v>0</v>
      </c>
      <c r="L48" s="86">
        <f t="shared" si="15"/>
        <v>0</v>
      </c>
    </row>
    <row r="49" spans="1:12" ht="15.75" thickBot="1" x14ac:dyDescent="0.3"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7.25" customHeight="1" thickBot="1" x14ac:dyDescent="0.35">
      <c r="A50" s="37" t="s">
        <v>32</v>
      </c>
      <c r="B50" s="38"/>
      <c r="C50" s="39" t="e">
        <f>IRR(C30:L30)</f>
        <v>#NUM!</v>
      </c>
      <c r="D50" s="16"/>
      <c r="E50" s="82" t="s">
        <v>42</v>
      </c>
      <c r="F50" s="83"/>
      <c r="G50" s="83"/>
      <c r="H50" s="83"/>
      <c r="I50" s="83"/>
      <c r="J50" s="83"/>
      <c r="K50" s="83"/>
      <c r="L50" s="84"/>
    </row>
    <row r="51" spans="1:12" ht="17.25" customHeight="1" x14ac:dyDescent="0.3">
      <c r="A51" s="40" t="s">
        <v>33</v>
      </c>
      <c r="B51" s="41"/>
      <c r="C51" s="42">
        <f>NPV($B$65,C30:L30)</f>
        <v>0</v>
      </c>
      <c r="D51" s="16"/>
      <c r="E51" s="57" t="s">
        <v>39</v>
      </c>
      <c r="F51" s="67" t="s">
        <v>35</v>
      </c>
      <c r="G51" s="68"/>
      <c r="H51" s="46"/>
      <c r="I51" s="46"/>
      <c r="J51" s="46"/>
      <c r="K51" s="46"/>
      <c r="L51" s="47"/>
    </row>
    <row r="52" spans="1:12" ht="17.25" customHeight="1" thickBot="1" x14ac:dyDescent="0.35">
      <c r="A52" s="43" t="s">
        <v>15</v>
      </c>
      <c r="B52" s="44"/>
      <c r="C52" s="45">
        <f>+SUM(C32:L32)</f>
        <v>4.4555555555555557</v>
      </c>
      <c r="E52" s="58"/>
      <c r="F52" s="59"/>
      <c r="G52" s="55"/>
      <c r="H52" s="50"/>
      <c r="I52" s="50"/>
      <c r="J52" s="50"/>
      <c r="K52" s="50"/>
      <c r="L52" s="48"/>
    </row>
    <row r="53" spans="1:12" ht="17.25" customHeight="1" x14ac:dyDescent="0.25">
      <c r="E53" s="58"/>
      <c r="F53" s="59"/>
      <c r="G53" s="55"/>
      <c r="H53" s="50"/>
      <c r="I53" s="50"/>
      <c r="J53" s="50"/>
      <c r="K53" s="50"/>
      <c r="L53" s="48"/>
    </row>
    <row r="54" spans="1:12" ht="17.25" customHeight="1" x14ac:dyDescent="0.25">
      <c r="E54" s="58"/>
      <c r="F54" s="60"/>
      <c r="G54" s="56"/>
      <c r="H54" s="53"/>
      <c r="I54" s="53"/>
      <c r="J54" s="53"/>
      <c r="K54" s="53"/>
      <c r="L54" s="54"/>
    </row>
    <row r="55" spans="1:12" ht="17.25" customHeight="1" x14ac:dyDescent="0.35">
      <c r="A55" s="34" t="s">
        <v>40</v>
      </c>
      <c r="B55" s="35"/>
      <c r="C55" s="35"/>
      <c r="E55" s="58"/>
      <c r="F55" s="62" t="s">
        <v>36</v>
      </c>
      <c r="G55" s="50"/>
      <c r="H55" s="51"/>
      <c r="I55" s="51"/>
      <c r="J55" s="51"/>
      <c r="K55" s="51"/>
      <c r="L55" s="52"/>
    </row>
    <row r="56" spans="1:12" ht="17.25" customHeight="1" x14ac:dyDescent="0.35">
      <c r="A56" s="36"/>
      <c r="B56" s="35"/>
      <c r="C56" s="35"/>
      <c r="E56" s="58"/>
      <c r="F56" s="63"/>
      <c r="G56" s="50"/>
      <c r="H56" s="50"/>
      <c r="I56" s="50"/>
      <c r="J56" s="50"/>
      <c r="K56" s="50"/>
      <c r="L56" s="48"/>
    </row>
    <row r="57" spans="1:12" ht="17.25" customHeight="1" x14ac:dyDescent="0.35">
      <c r="A57" s="36"/>
      <c r="B57" s="35"/>
      <c r="C57" s="35"/>
      <c r="E57" s="58"/>
      <c r="F57" s="63"/>
      <c r="G57" s="50"/>
      <c r="H57" s="50"/>
      <c r="I57" s="50"/>
      <c r="J57" s="50"/>
      <c r="K57" s="50"/>
      <c r="L57" s="48"/>
    </row>
    <row r="58" spans="1:12" ht="17.25" customHeight="1" thickBot="1" x14ac:dyDescent="0.4">
      <c r="A58" s="36"/>
      <c r="B58" s="35"/>
      <c r="C58" s="35"/>
      <c r="E58" s="61"/>
      <c r="F58" s="69"/>
      <c r="G58" s="2"/>
      <c r="H58" s="2"/>
      <c r="I58" s="2"/>
      <c r="J58" s="2"/>
      <c r="K58" s="2"/>
      <c r="L58" s="33"/>
    </row>
    <row r="59" spans="1:12" ht="17.25" customHeight="1" x14ac:dyDescent="0.35">
      <c r="A59" s="36"/>
      <c r="B59" s="35"/>
      <c r="C59" s="35"/>
      <c r="E59" s="64" t="s">
        <v>38</v>
      </c>
      <c r="F59" s="67" t="s">
        <v>37</v>
      </c>
      <c r="G59" s="68"/>
      <c r="H59" s="46"/>
      <c r="I59" s="46"/>
      <c r="J59" s="46"/>
      <c r="K59" s="46"/>
      <c r="L59" s="47"/>
    </row>
    <row r="60" spans="1:12" ht="17.25" customHeight="1" x14ac:dyDescent="0.35">
      <c r="A60" s="36"/>
      <c r="B60" s="35"/>
      <c r="C60" s="35"/>
      <c r="E60" s="65"/>
      <c r="F60" s="59"/>
      <c r="G60" s="55"/>
      <c r="H60" s="50"/>
      <c r="I60" s="50"/>
      <c r="J60" s="50"/>
      <c r="K60" s="50"/>
      <c r="L60" s="48"/>
    </row>
    <row r="61" spans="1:12" ht="17.25" customHeight="1" x14ac:dyDescent="0.35">
      <c r="A61" s="36"/>
      <c r="B61" s="35"/>
      <c r="C61" s="35"/>
      <c r="E61" s="65"/>
      <c r="F61" s="59"/>
      <c r="G61" s="55"/>
      <c r="H61" s="50"/>
      <c r="I61" s="50"/>
      <c r="J61" s="50"/>
      <c r="K61" s="50"/>
      <c r="L61" s="48"/>
    </row>
    <row r="62" spans="1:12" ht="17.25" customHeight="1" x14ac:dyDescent="0.35">
      <c r="A62" s="36"/>
      <c r="B62" s="35"/>
      <c r="C62" s="35"/>
      <c r="E62" s="65"/>
      <c r="F62" s="60"/>
      <c r="G62" s="56"/>
      <c r="H62" s="53"/>
      <c r="I62" s="53"/>
      <c r="J62" s="53"/>
      <c r="K62" s="53"/>
      <c r="L62" s="54"/>
    </row>
    <row r="63" spans="1:12" ht="17.25" customHeight="1" x14ac:dyDescent="0.25">
      <c r="E63" s="65"/>
      <c r="F63" s="62" t="s">
        <v>41</v>
      </c>
      <c r="G63" s="50"/>
      <c r="H63" s="51"/>
      <c r="I63" s="51"/>
      <c r="J63" s="51"/>
      <c r="K63" s="51"/>
      <c r="L63" s="52"/>
    </row>
    <row r="64" spans="1:12" ht="17.25" customHeight="1" x14ac:dyDescent="0.25">
      <c r="B64" t="s">
        <v>44</v>
      </c>
      <c r="E64" s="65"/>
      <c r="F64" s="63"/>
      <c r="G64" s="50"/>
      <c r="H64" s="50"/>
      <c r="I64" s="50"/>
      <c r="J64" s="50"/>
      <c r="K64" s="50"/>
      <c r="L64" s="48"/>
    </row>
    <row r="65" spans="2:12" ht="17.25" customHeight="1" x14ac:dyDescent="0.25">
      <c r="B65" s="28">
        <v>0.04</v>
      </c>
      <c r="E65" s="65"/>
      <c r="F65" s="63"/>
      <c r="G65" s="50"/>
      <c r="H65" s="50"/>
      <c r="I65" s="50"/>
      <c r="J65" s="50"/>
      <c r="K65" s="50"/>
      <c r="L65" s="48"/>
    </row>
    <row r="66" spans="2:12" ht="17.25" customHeight="1" thickBot="1" x14ac:dyDescent="0.3">
      <c r="E66" s="66"/>
      <c r="F66" s="69"/>
      <c r="G66" s="2"/>
      <c r="H66" s="2"/>
      <c r="I66" s="2"/>
      <c r="J66" s="2"/>
      <c r="K66" s="2"/>
      <c r="L66" s="33"/>
    </row>
  </sheetData>
  <mergeCells count="1">
    <mergeCell ref="E50:L5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TIR ERP (2)</vt:lpstr>
      <vt:lpstr>TIR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Dorado</dc:creator>
  <cp:lastModifiedBy>Jordi Dorado</cp:lastModifiedBy>
  <cp:lastPrinted>2021-05-11T06:53:53Z</cp:lastPrinted>
  <dcterms:created xsi:type="dcterms:W3CDTF">2015-07-08T10:17:19Z</dcterms:created>
  <dcterms:modified xsi:type="dcterms:W3CDTF">2024-09-19T06:01:43Z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3082</vt:lpwstr>
  </property>
</Properties>
</file>